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31d2ac084464833/Websites/andreassteiner.net/web/apalibnet/"/>
    </mc:Choice>
  </mc:AlternateContent>
  <xr:revisionPtr revIDLastSave="13" documentId="8_{5F9CD1C0-3D91-4D00-A7ED-C650BCEF81A7}" xr6:coauthVersionLast="47" xr6:coauthVersionMax="47" xr10:uidLastSave="{437F8652-B9DD-4CC7-99EA-5F0AD09C8B85}"/>
  <bookViews>
    <workbookView xWindow="-93" yWindow="-93" windowWidth="19386" windowHeight="12266" xr2:uid="{562EDEBD-0231-4367-B7D9-CE02263DF2DA}"/>
  </bookViews>
  <sheets>
    <sheet name="Example1" sheetId="1" r:id="rId1"/>
    <sheet name="Example2" sheetId="2" r:id="rId2"/>
    <sheet name="ARMA Root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" i="4" l="1" a="1"/>
  <c r="AJ3" i="4" s="1"/>
  <c r="AL3" i="4"/>
  <c r="AJ4" i="4" a="1"/>
  <c r="AJ4" i="4" s="1"/>
  <c r="AL4" i="4"/>
  <c r="AJ5" i="4" a="1"/>
  <c r="AJ5" i="4" s="1"/>
  <c r="AL5" i="4"/>
  <c r="C6" i="4"/>
  <c r="E6" i="4"/>
  <c r="AJ6" i="4" a="1"/>
  <c r="AJ6" i="4"/>
  <c r="AL6" i="4"/>
  <c r="C7" i="4"/>
  <c r="E7" i="4"/>
  <c r="C8" i="4"/>
  <c r="E8" i="4"/>
  <c r="Q8" i="4"/>
  <c r="K8" i="4" s="1"/>
  <c r="C9" i="4"/>
  <c r="E9" i="4"/>
  <c r="Q9" i="4"/>
  <c r="K9" i="4" s="1"/>
  <c r="C10" i="4"/>
  <c r="E10" i="4"/>
  <c r="Q10" i="4"/>
  <c r="K10" i="4" s="1"/>
  <c r="C11" i="4"/>
  <c r="E11" i="4"/>
  <c r="Q11" i="4"/>
  <c r="K11" i="4" s="1"/>
  <c r="C12" i="4"/>
  <c r="E12" i="4"/>
  <c r="K12" i="4"/>
  <c r="Q12" i="4"/>
  <c r="C13" i="4"/>
  <c r="E13" i="4"/>
  <c r="K13" i="4"/>
  <c r="Q13" i="4"/>
  <c r="C14" i="4"/>
  <c r="E14" i="4"/>
  <c r="Q14" i="4"/>
  <c r="K14" i="4" s="1"/>
  <c r="C15" i="4"/>
  <c r="E15" i="4"/>
  <c r="Q15" i="4"/>
  <c r="K15" i="4" s="1"/>
  <c r="C16" i="4"/>
  <c r="E16" i="4"/>
  <c r="K16" i="4"/>
  <c r="Q16" i="4"/>
  <c r="C17" i="4"/>
  <c r="E17" i="4"/>
  <c r="Q17" i="4"/>
  <c r="K17" i="4" s="1"/>
  <c r="C18" i="4"/>
  <c r="E18" i="4"/>
  <c r="Q18" i="4"/>
  <c r="K18" i="4" s="1"/>
  <c r="C19" i="4"/>
  <c r="E19" i="4"/>
  <c r="Q19" i="4"/>
  <c r="C20" i="4"/>
  <c r="E20" i="4"/>
  <c r="Q20" i="4"/>
  <c r="K20" i="4" s="1"/>
  <c r="C21" i="4"/>
  <c r="E21" i="4"/>
  <c r="Q21" i="4"/>
  <c r="K21" i="4" s="1"/>
  <c r="C22" i="4"/>
  <c r="E22" i="4"/>
  <c r="Q22" i="4"/>
  <c r="K22" i="4" s="1"/>
  <c r="C23" i="4"/>
  <c r="E23" i="4"/>
  <c r="K23" i="4"/>
  <c r="Q23" i="4"/>
  <c r="C24" i="4"/>
  <c r="E24" i="4"/>
  <c r="K24" i="4"/>
  <c r="Q24" i="4"/>
  <c r="C25" i="4"/>
  <c r="E25" i="4"/>
  <c r="Q25" i="4"/>
  <c r="K25" i="4" s="1"/>
  <c r="C26" i="4"/>
  <c r="E26" i="4"/>
  <c r="K26" i="4"/>
  <c r="Q26" i="4"/>
  <c r="C32" i="4"/>
  <c r="D32" i="4"/>
  <c r="E32" i="4"/>
  <c r="C33" i="4"/>
  <c r="D33" i="4"/>
  <c r="E33" i="4"/>
  <c r="F33" i="4"/>
  <c r="C36" i="4"/>
  <c r="E36" i="4"/>
  <c r="C37" i="4"/>
  <c r="E37" i="4"/>
  <c r="H6" i="4" a="1"/>
  <c r="N6" i="4" a="1"/>
  <c r="C17" i="1" a="1"/>
  <c r="C17" i="2" a="1"/>
  <c r="N6" i="4" l="1"/>
  <c r="Q7" i="4"/>
  <c r="K7" i="4" s="1"/>
  <c r="H6" i="4"/>
  <c r="K19" i="4"/>
  <c r="C17" i="2"/>
  <c r="F17" i="2" s="1"/>
  <c r="C17" i="1"/>
  <c r="F17" i="1" s="1"/>
  <c r="H17" i="1" s="1"/>
  <c r="F19" i="1"/>
  <c r="G19" i="1" s="1"/>
  <c r="F18" i="1"/>
  <c r="H18" i="1" s="1"/>
  <c r="F18" i="2"/>
  <c r="H18" i="2" s="1"/>
  <c r="F19" i="2"/>
  <c r="H19" i="2" s="1"/>
  <c r="L7" i="4" l="1"/>
  <c r="J6" i="4" a="1"/>
  <c r="J6" i="4" s="1"/>
  <c r="T8" i="4" a="1"/>
  <c r="T8" i="4" s="1"/>
  <c r="P6" i="4" a="1"/>
  <c r="P6" i="4" s="1"/>
  <c r="Q6" i="4"/>
  <c r="G17" i="1"/>
  <c r="H19" i="1"/>
  <c r="G18" i="1"/>
  <c r="H17" i="2"/>
  <c r="G17" i="2"/>
  <c r="G18" i="2"/>
  <c r="G19" i="2"/>
  <c r="K6" i="4" l="1"/>
  <c r="L6" i="4" s="1"/>
  <c r="L24" i="4"/>
  <c r="L15" i="4"/>
  <c r="L12" i="4"/>
  <c r="L8" i="4"/>
  <c r="L20" i="4"/>
  <c r="L14" i="4"/>
  <c r="L16" i="4"/>
  <c r="L23" i="4"/>
  <c r="L21" i="4"/>
  <c r="L11" i="4"/>
  <c r="L25" i="4"/>
  <c r="L13" i="4"/>
  <c r="L22" i="4"/>
  <c r="L10" i="4"/>
  <c r="L17" i="4"/>
  <c r="L9" i="4"/>
  <c r="L26" i="4"/>
  <c r="L18" i="4"/>
  <c r="U7" i="4"/>
  <c r="U5" i="4"/>
  <c r="U6" i="4"/>
  <c r="T5" i="4"/>
  <c r="T7" i="4"/>
  <c r="T6" i="4"/>
  <c r="L19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<sst xmlns="http://schemas.openxmlformats.org/spreadsheetml/2006/main" count="48" uniqueCount="28">
  <si>
    <t>a0</t>
  </si>
  <si>
    <t>a1</t>
  </si>
  <si>
    <t>a2</t>
  </si>
  <si>
    <t>a3</t>
  </si>
  <si>
    <t>Polynomial Coefficients…</t>
  </si>
  <si>
    <t>Roots..</t>
  </si>
  <si>
    <t>Real Part</t>
  </si>
  <si>
    <t>Imaginary Part</t>
  </si>
  <si>
    <t>Check</t>
  </si>
  <si>
    <t>Polynomial Equation (equals zero)…</t>
  </si>
  <si>
    <t>Complex</t>
  </si>
  <si>
    <t>Complex Numbers</t>
  </si>
  <si>
    <t>…MA(2) process which is not invertible</t>
  </si>
  <si>
    <t>…is reduceable!</t>
  </si>
  <si>
    <t>n AR Roots equal to MA Roots</t>
  </si>
  <si>
    <t>nRoots Inside Unit Circle</t>
  </si>
  <si>
    <t>nRoots on Unit Circle</t>
  </si>
  <si>
    <t>nRoots Outside Unit Circle</t>
  </si>
  <si>
    <t>|z|</t>
  </si>
  <si>
    <t>Imaginary</t>
  </si>
  <si>
    <t>Real</t>
  </si>
  <si>
    <t>MA</t>
  </si>
  <si>
    <t>AR</t>
  </si>
  <si>
    <t>Order</t>
  </si>
  <si>
    <t>MA Roots</t>
  </si>
  <si>
    <t>AR Roots</t>
  </si>
  <si>
    <t>Coefficients</t>
  </si>
  <si>
    <t>…the example below is an ARMA(2,2) process with parameters (0.4, 0.2; 0.2, -0,1)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</si>
</sst>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,##0.0000_ ;\-#,##0.0000\ "/>
    <numFmt numFmtId="165" formatCode="_ * #,##0.0000_ ;_ * \-#,##0.0000_ ;_ * &quot;-&quot;??_ ;_ @_ "/>
    <numFmt numFmtId="166" formatCode="0.0000"/>
    <numFmt numFmtId="167" formatCode="#,##0.00000_ ;\-#,##0.00000\ "/>
    <numFmt numFmtId="168" formatCode="_ * #,##0_ ;_ * \-#,##0_ ;_ * &quot;-&quot;??_ ;_ @_ "/>
    <numFmt numFmtId="169" formatCode="_ * #,##0.0000000_ ;_ * \-#,##0.0000000_ ;_ * &quot;-&quot;??_ ;_ @_ 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0" tint="-0.499984740745262"/>
      <name val="Aptos Narrow"/>
      <family val="2"/>
      <scheme val="minor"/>
    </font>
    <font>
      <b/>
      <i/>
      <sz val="11"/>
      <color theme="0" tint="-0.499984740745262"/>
      <name val="Aptos Narrow"/>
      <family val="2"/>
      <scheme val="minor"/>
    </font>
    <font>
      <sz val="8"/>
      <color theme="0" tint="-0.249977111117893"/>
      <name val="Aptos Narrow"/>
      <family val="2"/>
      <scheme val="minor"/>
    </font>
    <font>
      <sz val="8"/>
      <color theme="0" tint="-0.34998626667073579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b/>
      <sz val="8"/>
      <color theme="0" tint="-0.34998626667073579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1"/>
      <color rgb="FFC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164" fontId="0" fillId="0" borderId="0" xfId="1" applyNumberFormat="1" applyFont="1"/>
    <xf numFmtId="0" fontId="3" fillId="0" borderId="0" xfId="0" applyFont="1"/>
    <xf numFmtId="164" fontId="3" fillId="0" borderId="0" xfId="1" applyNumberFormat="1" applyFont="1"/>
    <xf numFmtId="0" fontId="3" fillId="0" borderId="0" xfId="0" applyFont="1" applyAlignment="1">
      <alignment horizontal="right"/>
    </xf>
    <xf numFmtId="167" fontId="3" fillId="0" borderId="0" xfId="1" applyNumberFormat="1" applyFont="1"/>
    <xf numFmtId="165" fontId="3" fillId="0" borderId="0" xfId="1" applyNumberFormat="1" applyFont="1"/>
    <xf numFmtId="0" fontId="4" fillId="0" borderId="0" xfId="0" applyFont="1" applyAlignment="1">
      <alignment horizontal="right"/>
    </xf>
    <xf numFmtId="165" fontId="4" fillId="0" borderId="0" xfId="1" applyNumberFormat="1" applyFont="1"/>
    <xf numFmtId="166" fontId="4" fillId="0" borderId="0" xfId="1" applyNumberFormat="1" applyFont="1"/>
    <xf numFmtId="164" fontId="0" fillId="2" borderId="0" xfId="1" applyNumberFormat="1" applyFont="1" applyFill="1"/>
    <xf numFmtId="165" fontId="5" fillId="0" borderId="0" xfId="1" applyNumberFormat="1" applyFont="1" applyAlignment="1">
      <alignment horizontal="right"/>
    </xf>
    <xf numFmtId="165" fontId="0" fillId="0" borderId="0" xfId="1" applyNumberFormat="1" applyFont="1"/>
    <xf numFmtId="166" fontId="0" fillId="0" borderId="0" xfId="0" applyNumberForma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66" fontId="0" fillId="0" borderId="0" xfId="1" applyNumberFormat="1" applyFont="1"/>
    <xf numFmtId="166" fontId="8" fillId="3" borderId="1" xfId="0" applyNumberFormat="1" applyFont="1" applyFill="1" applyBorder="1"/>
    <xf numFmtId="168" fontId="0" fillId="0" borderId="0" xfId="1" applyNumberFormat="1" applyFont="1"/>
    <xf numFmtId="1" fontId="0" fillId="0" borderId="0" xfId="1" applyNumberFormat="1" applyFont="1"/>
    <xf numFmtId="169" fontId="0" fillId="0" borderId="0" xfId="1" applyNumberFormat="1" applyFont="1"/>
    <xf numFmtId="166" fontId="8" fillId="0" borderId="0" xfId="0" applyNumberFormat="1" applyFont="1"/>
    <xf numFmtId="165" fontId="0" fillId="0" borderId="0" xfId="1" applyNumberFormat="1" applyFont="1" applyAlignment="1">
      <alignment horizontal="right"/>
    </xf>
    <xf numFmtId="166" fontId="9" fillId="0" borderId="0" xfId="0" applyNumberFormat="1" applyFont="1"/>
    <xf numFmtId="0" fontId="10" fillId="0" borderId="0" xfId="0" applyFont="1" applyAlignment="1">
      <alignment horizontal="right"/>
    </xf>
    <xf numFmtId="165" fontId="11" fillId="0" borderId="0" xfId="1" applyNumberFormat="1" applyFont="1"/>
    <xf numFmtId="0" fontId="12" fillId="0" borderId="0" xfId="0" applyFont="1" applyAlignment="1">
      <alignment horizontal="right"/>
    </xf>
    <xf numFmtId="165" fontId="9" fillId="0" borderId="0" xfId="1" applyNumberFormat="1" applyFont="1"/>
    <xf numFmtId="0" fontId="9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110066</xdr:colOff>
      <xdr:row>3</xdr:row>
      <xdr:rowOff>110067</xdr:rowOff>
    </xdr:from>
    <xdr:to>
      <xdr:col>2</xdr:col>
      <xdr:colOff>690600</xdr:colOff>
      <xdr:row>6</xdr:row>
      <xdr:rowOff>46620</xdr:rowOff>
    </xdr:to>
    <xdr:pic>
      <xdr:nvPicPr>
        <xdr:cNvPr id="2" name="Picture 1" descr="A black math equation&#10;&#10;Description automatically generated">
          <a:extLst>
            <a:ext uri="{FF2B5EF4-FFF2-40B4-BE49-F238E27FC236}">
              <a16:creationId xmlns:a16="http://schemas.microsoft.com/office/drawing/2014/main" id="{6562FEB1-6DCD-76A3-922B-A28B992DB6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9051"/>
        <a:stretch/>
      </xdr:blipFill>
      <xdr:spPr>
        <a:xfrm>
          <a:off x="753533" y="656167"/>
          <a:ext cx="1224000" cy="4826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550334</xdr:colOff>
      <xdr:row>3</xdr:row>
      <xdr:rowOff>12701</xdr:rowOff>
    </xdr:from>
    <xdr:to>
      <xdr:col>2</xdr:col>
      <xdr:colOff>372534</xdr:colOff>
      <xdr:row>5</xdr:row>
      <xdr:rowOff>95368</xdr:rowOff>
    </xdr:to>
    <xdr:pic>
      <xdr:nvPicPr>
        <xdr:cNvPr id="4" name="Picture 3" descr="A black symbols on a white background&#10;&#10;Description automatically generated">
          <a:extLst>
            <a:ext uri="{FF2B5EF4-FFF2-40B4-BE49-F238E27FC236}">
              <a16:creationId xmlns:a16="http://schemas.microsoft.com/office/drawing/2014/main" id="{89A359D1-B9AF-AB76-5B46-DEE684B59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334" y="558801"/>
          <a:ext cx="1109133" cy="4467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237067</xdr:colOff>
      <xdr:row>30</xdr:row>
      <xdr:rowOff>97367</xdr:rowOff>
    </xdr:from>
    <xdr:ext cx="3712633" cy="474805"/>
    <xdr:pic>
      <xdr:nvPicPr>
        <xdr:cNvPr id="2" name="Picture 1" descr="A math equations on a white background&#10;&#10;Description automatically generated">
          <a:extLst>
            <a:ext uri="{FF2B5EF4-FFF2-40B4-BE49-F238E27FC236}">
              <a16:creationId xmlns:a16="http://schemas.microsoft.com/office/drawing/2014/main" id="{BF09362D-7FF5-4EF3-ABAE-D04865C0B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1334" y="5558367"/>
          <a:ext cx="3712633" cy="474805"/>
        </a:xfrm>
        <a:prstGeom prst="rect">
          <a:avLst/>
        </a:prstGeom>
      </xdr:spPr>
    </xdr:pic>
    <xdr:clientData/>
  </xdr:oneCellAnchor>
  <xdr:oneCellAnchor>
    <xdr:from>
      <xdr:col>7</xdr:col>
      <xdr:colOff>474133</xdr:colOff>
      <xdr:row>35</xdr:row>
      <xdr:rowOff>12700</xdr:rowOff>
    </xdr:from>
    <xdr:ext cx="1761261" cy="351405"/>
    <xdr:pic>
      <xdr:nvPicPr>
        <xdr:cNvPr id="3" name="Picture 2" descr="A math equation with black text&#10;&#10;Description automatically generated">
          <a:extLst>
            <a:ext uri="{FF2B5EF4-FFF2-40B4-BE49-F238E27FC236}">
              <a16:creationId xmlns:a16="http://schemas.microsoft.com/office/drawing/2014/main" id="{4E4426C5-528F-46F7-8AFA-11D053E02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78400" y="6383867"/>
          <a:ext cx="1761261" cy="351405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E806A-200C-4B5A-B5FC-B981E36E91B5}">
  <dimension ref="B3:K19"/>
  <sheetViews>
    <sheetView tabSelected="1" workbookViewId="0">
      <selection activeCell="E9" sqref="E9"/>
    </sheetView>
  </sheetViews>
  <sheetFormatPr defaultRowHeight="14.35" x14ac:dyDescent="0.5"/>
  <cols>
    <col min="3" max="3" width="11.703125" customWidth="1"/>
    <col min="4" max="4" width="13" customWidth="1"/>
    <col min="6" max="6" width="21.8203125" customWidth="1"/>
    <col min="7" max="7" width="14.17578125" customWidth="1"/>
    <col min="8" max="8" width="18.29296875" customWidth="1"/>
    <col min="9" max="9" width="11.64453125" customWidth="1"/>
    <col min="11" max="12" width="11.76171875" bestFit="1" customWidth="1"/>
  </cols>
  <sheetData>
    <row r="3" spans="2:11" x14ac:dyDescent="0.5">
      <c r="B3" s="2" t="s">
        <v>9</v>
      </c>
    </row>
    <row r="9" spans="2:11" x14ac:dyDescent="0.5">
      <c r="B9" s="2" t="s">
        <v>4</v>
      </c>
      <c r="H9" s="1"/>
      <c r="I9" s="1"/>
      <c r="J9" s="1"/>
      <c r="K9" s="1"/>
    </row>
    <row r="10" spans="2:11" x14ac:dyDescent="0.5">
      <c r="B10" s="1" t="s">
        <v>3</v>
      </c>
      <c r="C10" s="1" t="s">
        <v>2</v>
      </c>
      <c r="D10" s="1" t="s">
        <v>1</v>
      </c>
      <c r="E10" s="1" t="s">
        <v>0</v>
      </c>
      <c r="H10" s="1"/>
      <c r="I10" s="1"/>
      <c r="J10" s="1"/>
      <c r="K10" s="1"/>
    </row>
    <row r="11" spans="2:11" x14ac:dyDescent="0.5">
      <c r="B11" s="1">
        <v>1</v>
      </c>
      <c r="C11" s="1">
        <v>-2</v>
      </c>
      <c r="D11" s="1">
        <v>-1</v>
      </c>
      <c r="E11" s="1">
        <v>2</v>
      </c>
    </row>
    <row r="14" spans="2:11" x14ac:dyDescent="0.5">
      <c r="B14" s="2" t="s">
        <v>5</v>
      </c>
    </row>
    <row r="15" spans="2:11" x14ac:dyDescent="0.5">
      <c r="C15" t="s">
        <v>11</v>
      </c>
      <c r="F15" s="4" t="s">
        <v>8</v>
      </c>
      <c r="G15" s="4"/>
      <c r="H15" s="4"/>
    </row>
    <row r="16" spans="2:11" x14ac:dyDescent="0.5">
      <c r="C16" s="1" t="s">
        <v>6</v>
      </c>
      <c r="D16" s="1" t="s">
        <v>7</v>
      </c>
      <c r="F16" s="4" t="s">
        <v>10</v>
      </c>
      <c r="G16" s="9" t="s">
        <v>6</v>
      </c>
      <c r="H16" s="6" t="s">
        <v>7</v>
      </c>
    </row>
    <row r="17" spans="3:8" x14ac:dyDescent="0.5">
      <c r="C17" s="3" cm="1">
        <f t="array" aca="1" ref="C17:D19" ca="1">_xll.apaPolynomial.Roots(B11:E11)</f>
        <v>-1</v>
      </c>
      <c r="D17" s="3">
        <f ca="1"/>
        <v>0</v>
      </c>
      <c r="F17" s="7" t="str">
        <f ca="1">IMSUM(IMPRODUCT(COMPLEX($B$11,0),IMPOWER(COMPLEX(C17,D17),3)),IMPRODUCT(COMPLEX($C$11,0),IMPOWER(COMPLEX(C17,D17),2)),,IMPRODUCT(COMPLEX($D$11,0),IMPOWER(COMPLEX(C17,D17),1)),COMPLEX($E$11,0))</f>
        <v>7.35089072945172E-16i</v>
      </c>
      <c r="G17" s="11">
        <f ca="1">IMABS(F17)</f>
        <v>7.3508907294517201E-16</v>
      </c>
      <c r="H17" s="8">
        <f ca="1">IMAGINARY(F17)</f>
        <v>7.3508907294517201E-16</v>
      </c>
    </row>
    <row r="18" spans="3:8" x14ac:dyDescent="0.5">
      <c r="C18" s="3">
        <f ca="1"/>
        <v>1</v>
      </c>
      <c r="D18" s="3">
        <f ca="1"/>
        <v>0</v>
      </c>
      <c r="F18" s="5" t="str">
        <f ca="1">IMSUM(IMPRODUCT(COMPLEX($B$11,0),IMPOWER(COMPLEX(C18,D18),3)),IMPRODUCT(COMPLEX($C$11,0),IMPOWER(COMPLEX(C18,D18),2)),,IMPRODUCT(COMPLEX($D$11,0),IMPOWER(COMPLEX(C18,D18),1)),COMPLEX($E$11,0))</f>
        <v>0</v>
      </c>
      <c r="G18" s="11">
        <f t="shared" ref="G18:G19" ca="1" si="0">IMABS(F18)</f>
        <v>0</v>
      </c>
      <c r="H18" s="8">
        <f t="shared" ref="H18:H19" ca="1" si="1">IMAGINARY(F18)</f>
        <v>0</v>
      </c>
    </row>
    <row r="19" spans="3:8" x14ac:dyDescent="0.5">
      <c r="C19" s="3">
        <f ca="1"/>
        <v>2</v>
      </c>
      <c r="D19" s="3">
        <f ca="1"/>
        <v>0</v>
      </c>
      <c r="F19" s="5" t="str">
        <f ca="1">IMSUM(IMPRODUCT(COMPLEX($B$11,0),IMPOWER(COMPLEX(C19,D19),3)),IMPRODUCT(COMPLEX($C$11,0),IMPOWER(COMPLEX(C19,D19),2)),,IMPRODUCT(COMPLEX($D$11,0),IMPOWER(COMPLEX(C19,D19),1)),COMPLEX($E$11,0))</f>
        <v>0</v>
      </c>
      <c r="G19" s="11">
        <f t="shared" ca="1" si="0"/>
        <v>0</v>
      </c>
      <c r="H19" s="8">
        <f t="shared" ca="1" si="1"/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EEFA0-7598-40B2-B61B-C666028CE24D}">
  <dimension ref="B3:K19"/>
  <sheetViews>
    <sheetView workbookViewId="0"/>
  </sheetViews>
  <sheetFormatPr defaultRowHeight="14.35" x14ac:dyDescent="0.5"/>
  <cols>
    <col min="3" max="3" width="11.703125" customWidth="1"/>
    <col min="4" max="4" width="13" customWidth="1"/>
    <col min="6" max="6" width="43.52734375" customWidth="1"/>
    <col min="7" max="7" width="10.64453125" customWidth="1"/>
    <col min="8" max="8" width="17.41015625" customWidth="1"/>
    <col min="9" max="9" width="11.64453125" customWidth="1"/>
  </cols>
  <sheetData>
    <row r="3" spans="2:11" x14ac:dyDescent="0.5">
      <c r="B3" s="2" t="s">
        <v>9</v>
      </c>
    </row>
    <row r="9" spans="2:11" x14ac:dyDescent="0.5">
      <c r="B9" s="2" t="s">
        <v>4</v>
      </c>
      <c r="H9" s="1"/>
      <c r="I9" s="1"/>
      <c r="J9" s="1"/>
      <c r="K9" s="1"/>
    </row>
    <row r="10" spans="2:11" x14ac:dyDescent="0.5">
      <c r="B10" s="1" t="s">
        <v>3</v>
      </c>
      <c r="C10" s="1" t="s">
        <v>2</v>
      </c>
      <c r="D10" s="1" t="s">
        <v>1</v>
      </c>
      <c r="E10" s="1" t="s">
        <v>0</v>
      </c>
      <c r="H10" s="1"/>
      <c r="I10" s="1"/>
      <c r="J10" s="1"/>
      <c r="K10" s="1"/>
    </row>
    <row r="11" spans="2:11" x14ac:dyDescent="0.5">
      <c r="B11" s="1">
        <v>1</v>
      </c>
      <c r="C11" s="1">
        <v>0</v>
      </c>
      <c r="D11" s="1">
        <v>1</v>
      </c>
      <c r="E11" s="1">
        <v>1</v>
      </c>
    </row>
    <row r="14" spans="2:11" x14ac:dyDescent="0.5">
      <c r="B14" s="2" t="s">
        <v>5</v>
      </c>
    </row>
    <row r="15" spans="2:11" x14ac:dyDescent="0.5">
      <c r="F15" s="4" t="s">
        <v>8</v>
      </c>
    </row>
    <row r="16" spans="2:11" x14ac:dyDescent="0.5">
      <c r="C16" s="1" t="s">
        <v>6</v>
      </c>
      <c r="D16" s="1" t="s">
        <v>7</v>
      </c>
      <c r="F16" s="4" t="s">
        <v>10</v>
      </c>
      <c r="G16" s="9" t="s">
        <v>6</v>
      </c>
      <c r="H16" s="6" t="s">
        <v>7</v>
      </c>
    </row>
    <row r="17" spans="3:8" x14ac:dyDescent="0.5">
      <c r="C17" s="3" cm="1">
        <f t="array" aca="1" ref="C17:D19" ca="1">_xll.apaPolynomial.Roots(B11:E11)</f>
        <v>-0.68232780382801927</v>
      </c>
      <c r="D17" s="3">
        <f ca="1"/>
        <v>0</v>
      </c>
      <c r="F17" s="7" t="str">
        <f ca="1">IMSUM(IMPRODUCT(COMPLEX($B$11,0),IMPOWER(COMPLEX(C17,D17),3)),IMPRODUCT(COMPLEX($C$11,0),IMPOWER(COMPLEX(C17,D17),2)),,IMPRODUCT(COMPLEX($D$11,0),IMPOWER(COMPLEX(C17,D17),1)),COMPLEX($E$11,0))</f>
        <v>8.88178419700125E-16+2.00353965552368E-16i</v>
      </c>
      <c r="G17" s="10">
        <f ca="1">IMABS(F17)</f>
        <v>9.1049580819110356E-16</v>
      </c>
      <c r="H17" s="8">
        <f ca="1">IMAGINARY(F17)</f>
        <v>2.0035396555236799E-16</v>
      </c>
    </row>
    <row r="18" spans="3:8" x14ac:dyDescent="0.5">
      <c r="C18" s="3">
        <f ca="1"/>
        <v>0.34116390191400964</v>
      </c>
      <c r="D18" s="12">
        <f ca="1"/>
        <v>1.1615413999972519</v>
      </c>
      <c r="F18" s="5" t="str">
        <f ca="1">IMSUM(IMPRODUCT(COMPLEX($B$11,0),IMPOWER(COMPLEX(C18,D18),3)),IMPRODUCT(COMPLEX($C$11,0),IMPOWER(COMPLEX(C18,D18),2)),,IMPRODUCT(COMPLEX($D$11,0),IMPOWER(COMPLEX(C18,D18),1)),COMPLEX($E$11,0))</f>
        <v>9.99200722162641E-15i</v>
      </c>
      <c r="G18" s="10">
        <f t="shared" ref="G18:G19" ca="1" si="0">IMABS(F18)</f>
        <v>9.9920072216264104E-15</v>
      </c>
      <c r="H18" s="8">
        <f t="shared" ref="H18:H19" ca="1" si="1">IMAGINARY(F18)</f>
        <v>9.9920072216264104E-15</v>
      </c>
    </row>
    <row r="19" spans="3:8" x14ac:dyDescent="0.5">
      <c r="C19" s="3">
        <f ca="1"/>
        <v>0.34116390191400964</v>
      </c>
      <c r="D19" s="12">
        <f ca="1"/>
        <v>-1.1615413999972519</v>
      </c>
      <c r="F19" s="5" t="str">
        <f ca="1">IMSUM(IMPRODUCT(COMPLEX($B$11,0),IMPOWER(COMPLEX(C19,D19),3)),IMPRODUCT(COMPLEX($C$11,0),IMPOWER(COMPLEX(C19,D19),2)),,IMPRODUCT(COMPLEX($D$11,0),IMPOWER(COMPLEX(C19,D19),1)),COMPLEX($E$11,0))</f>
        <v>-9.99200722162641E-15i</v>
      </c>
      <c r="G19" s="10">
        <f t="shared" ca="1" si="0"/>
        <v>9.9920072216264104E-15</v>
      </c>
      <c r="H19" s="8">
        <f t="shared" ca="1" si="1"/>
        <v>-9.9920072216264104E-15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E1E4D-3206-40E1-8480-8E6D13CCF452}">
  <dimension ref="B1:AL45"/>
  <sheetViews>
    <sheetView workbookViewId="0"/>
  </sheetViews>
  <sheetFormatPr defaultRowHeight="14.35" x14ac:dyDescent="0.5"/>
  <cols>
    <col min="1" max="1" width="4.234375" customWidth="1"/>
    <col min="2" max="2" width="5.41015625" style="1" customWidth="1"/>
    <col min="3" max="3" width="6" style="17" customWidth="1"/>
    <col min="4" max="4" width="8.9375" style="15"/>
    <col min="5" max="5" width="6.64453125" style="16" customWidth="1"/>
    <col min="6" max="6" width="8.9375" style="15"/>
    <col min="7" max="7" width="3.05859375" customWidth="1"/>
    <col min="10" max="10" width="7.703125" style="14" customWidth="1"/>
    <col min="11" max="12" width="6.41015625" style="13" customWidth="1"/>
    <col min="13" max="13" width="3.17578125" customWidth="1"/>
    <col min="16" max="16" width="7.5859375" style="14" customWidth="1"/>
    <col min="17" max="17" width="7.703125" style="13" customWidth="1"/>
    <col min="18" max="18" width="2.87890625" customWidth="1"/>
    <col min="19" max="19" width="25.46875" customWidth="1"/>
    <col min="20" max="20" width="19.29296875" customWidth="1"/>
  </cols>
  <sheetData>
    <row r="1" spans="2:38" x14ac:dyDescent="0.5">
      <c r="C1" s="30"/>
      <c r="D1" s="29"/>
      <c r="F1" s="29"/>
      <c r="S1" s="28"/>
      <c r="T1" s="27"/>
    </row>
    <row r="2" spans="2:38" x14ac:dyDescent="0.5">
      <c r="D2" s="15" t="s">
        <v>27</v>
      </c>
      <c r="P2" s="21"/>
      <c r="S2" s="28"/>
      <c r="T2" s="27"/>
    </row>
    <row r="3" spans="2:38" x14ac:dyDescent="0.5">
      <c r="S3" s="1"/>
      <c r="T3" s="27"/>
      <c r="AE3">
        <v>1</v>
      </c>
      <c r="AG3">
        <v>10</v>
      </c>
      <c r="AJ3" t="b" cm="1">
        <f t="array" ref="AJ3">OR(TRANSPOSE(AE3=$AG$3:$AG$7))</f>
        <v>0</v>
      </c>
      <c r="AL3">
        <f>COUNTIF($AG$3:$AG$7,AE3)</f>
        <v>0</v>
      </c>
    </row>
    <row r="4" spans="2:38" x14ac:dyDescent="0.5">
      <c r="D4" s="25" t="s">
        <v>26</v>
      </c>
      <c r="H4" s="2" t="s">
        <v>25</v>
      </c>
      <c r="N4" s="2" t="s">
        <v>24</v>
      </c>
      <c r="T4" s="24" t="s">
        <v>22</v>
      </c>
      <c r="U4" s="1" t="s">
        <v>21</v>
      </c>
      <c r="AE4">
        <v>2</v>
      </c>
      <c r="AG4">
        <v>20</v>
      </c>
      <c r="AJ4" t="b" cm="1">
        <f t="array" ref="AJ4">OR(TRANSPOSE(AE4=$AG$3:$AG$7))</f>
        <v>0</v>
      </c>
      <c r="AL4">
        <f>COUNTIF($AG$3:$AG$7,AE4)</f>
        <v>0</v>
      </c>
    </row>
    <row r="5" spans="2:38" x14ac:dyDescent="0.5">
      <c r="B5" s="1" t="s">
        <v>23</v>
      </c>
      <c r="D5" s="25" t="s">
        <v>22</v>
      </c>
      <c r="E5" s="26"/>
      <c r="F5" s="25" t="s">
        <v>21</v>
      </c>
      <c r="H5" t="s">
        <v>20</v>
      </c>
      <c r="I5" t="s">
        <v>19</v>
      </c>
      <c r="J5" s="24" t="s">
        <v>18</v>
      </c>
      <c r="N5" t="s">
        <v>20</v>
      </c>
      <c r="O5" t="s">
        <v>19</v>
      </c>
      <c r="P5" s="24" t="s">
        <v>18</v>
      </c>
      <c r="S5" s="1" t="s">
        <v>17</v>
      </c>
      <c r="T5" s="21">
        <f ca="1">COUNTIF(J6:J26,"&gt;1")</f>
        <v>2</v>
      </c>
      <c r="U5" s="21">
        <f ca="1">COUNTIF(P6:P26,"&gt;1")</f>
        <v>2</v>
      </c>
      <c r="AE5">
        <v>30</v>
      </c>
      <c r="AG5">
        <v>30</v>
      </c>
      <c r="AJ5" t="b" cm="1">
        <f t="array" ref="AJ5">OR(TRANSPOSE(AE5=$AG$3:$AG$7))</f>
        <v>1</v>
      </c>
      <c r="AL5">
        <f>COUNTIF($AG$3:$AG$7,AE5)</f>
        <v>1</v>
      </c>
    </row>
    <row r="6" spans="2:38" ht="14.7" thickBot="1" x14ac:dyDescent="0.55000000000000004">
      <c r="B6" s="1">
        <v>0</v>
      </c>
      <c r="C6" s="17" t="str">
        <f>"r_t"</f>
        <v>r_t</v>
      </c>
      <c r="D6" s="23">
        <v>1</v>
      </c>
      <c r="E6" s="16" t="str">
        <f>"eta_t"</f>
        <v>eta_t</v>
      </c>
      <c r="F6" s="23">
        <v>1</v>
      </c>
      <c r="H6" s="18" cm="1">
        <f t="array" aca="1" ref="H6:I7" ca="1">_xll.apaPolynomial.Roots(TRANSPOSE(_xll.apaMatrix.Flip.Rows(_xlfn.VSTACK(D6,-1*OFFSET(D7,,,MATCH(_xlfn.XLOOKUP(TRUE,D6:D26&lt;&gt;0,D6:D26,,,-1),D6:D26,0)-1,1)))))</f>
        <v>1.4494897427831779</v>
      </c>
      <c r="I6" s="18">
        <f ca="1"/>
        <v>0</v>
      </c>
      <c r="J6" s="14" cm="1">
        <f t="array" aca="1" ref="J6:J7" ca="1">SQRT(OFFSET(H6,,,MATCH(_xlfn.XLOOKUP(TRUE,D6:D26&lt;&gt;0,D6:D26,,,-1),D6:D26,0)-1)^2 + OFFSET(I6,,,MATCH(_xlfn.XLOOKUP(TRUE,D6:D26&lt;&gt;0,D6:D26,,,-1),D6:D26,0)-1)^2)</f>
        <v>1.4494897427831779</v>
      </c>
      <c r="K6" s="13" t="str">
        <f ca="1">IF(ISERROR(Q6),FALSE,IF(Q6&lt;&gt;"-",H6&amp;"-"&amp;I6,FALSE))</f>
        <v>1.44948974278318-0</v>
      </c>
      <c r="L6" s="13" t="b">
        <f t="shared" ref="L6:L26" ca="1" si="0">COUNTIF($Q$6:$Q$26,K6)&gt;0</f>
        <v>0</v>
      </c>
      <c r="M6" s="22"/>
      <c r="N6" s="18" cm="1">
        <f t="array" aca="1" ref="N6:O7" ca="1">_xll.apaPolynomial.Roots(TRANSPOSE(_xll.apaMatrix.Flip.Rows(OFFSET(F6,,,MATCH(_xlfn.XLOOKUP(TRUE,F6:F26&lt;&gt;0,F6:F26,,,-1),F6:F26,0),1))))</f>
        <v>-2.3166247903553998</v>
      </c>
      <c r="O6" s="18">
        <f ca="1"/>
        <v>0</v>
      </c>
      <c r="P6" s="14" cm="1">
        <f t="array" aca="1" ref="P6:P7" ca="1">SQRT(OFFSET(N6,,,MATCH(_xlfn.XLOOKUP(TRUE,F6:F26&lt;&gt;0,F6:F26,,,-1),F6:F26,0)-1)^2 + OFFSET(O6,,,MATCH(_xlfn.XLOOKUP(TRUE,F6:F26&lt;&gt;0,F6:F26,,,-1),F6:F26,0)-1)^2)</f>
        <v>2.3166247903553998</v>
      </c>
      <c r="Q6" s="13" t="str">
        <f t="shared" ref="Q6:Q26" ca="1" si="1">N6&amp;"-"&amp;O6</f>
        <v>-2.3166247903554-0</v>
      </c>
      <c r="S6" s="1" t="s">
        <v>16</v>
      </c>
      <c r="T6" s="21">
        <f ca="1">COUNTIF(J6:J26,"=1")</f>
        <v>0</v>
      </c>
      <c r="U6" s="21">
        <f ca="1">COUNTIF(P6:P26,"=1")</f>
        <v>0</v>
      </c>
      <c r="AE6">
        <v>4</v>
      </c>
      <c r="AG6">
        <v>40</v>
      </c>
      <c r="AJ6" t="b" cm="1">
        <f t="array" ref="AJ6">OR(TRANSPOSE(AE6=$AG$3:$AG$7))</f>
        <v>0</v>
      </c>
      <c r="AL6">
        <f>COUNTIF($AG$3:$AG$7,AE6)</f>
        <v>0</v>
      </c>
    </row>
    <row r="7" spans="2:38" ht="15" thickTop="1" thickBot="1" x14ac:dyDescent="0.55000000000000004">
      <c r="B7" s="1">
        <v>1</v>
      </c>
      <c r="C7" s="17" t="str">
        <f t="shared" ref="C7:C26" si="2">"r(t-"&amp;B7&amp;")"</f>
        <v>r(t-1)</v>
      </c>
      <c r="D7" s="19">
        <v>0.4</v>
      </c>
      <c r="E7" s="16" t="str">
        <f t="shared" ref="E7:E26" si="3">"eta(t-"&amp;B7&amp;")"</f>
        <v>eta(t-1)</v>
      </c>
      <c r="F7" s="19">
        <v>0.2</v>
      </c>
      <c r="H7" s="18">
        <f ca="1"/>
        <v>-3.4494897427831783</v>
      </c>
      <c r="I7" s="18">
        <f ca="1"/>
        <v>0</v>
      </c>
      <c r="J7" s="14">
        <f ca="1"/>
        <v>3.4494897427831783</v>
      </c>
      <c r="K7" s="13" t="str">
        <f t="shared" ref="K7:K26" ca="1" si="4">IF(Q7&lt;&gt;"-",H7&amp;"-"&amp;I7)</f>
        <v>-3.44948974278318-0</v>
      </c>
      <c r="L7" s="13" t="b">
        <f t="shared" ca="1" si="0"/>
        <v>0</v>
      </c>
      <c r="N7" s="18">
        <f ca="1"/>
        <v>4.3166247903553998</v>
      </c>
      <c r="O7" s="18">
        <f ca="1"/>
        <v>0</v>
      </c>
      <c r="P7" s="14">
        <f ca="1"/>
        <v>4.3166247903553998</v>
      </c>
      <c r="Q7" s="13" t="str">
        <f t="shared" ca="1" si="1"/>
        <v>4.3166247903554-0</v>
      </c>
      <c r="S7" s="1" t="s">
        <v>15</v>
      </c>
      <c r="T7" s="21">
        <f ca="1">COUNTIF(J6:J26,"&lt;1")</f>
        <v>0</v>
      </c>
      <c r="U7" s="21">
        <f ca="1">COUNTIF(P6:P26,"&lt;1")</f>
        <v>0</v>
      </c>
      <c r="AG7">
        <v>50</v>
      </c>
    </row>
    <row r="8" spans="2:38" ht="15" thickTop="1" thickBot="1" x14ac:dyDescent="0.55000000000000004">
      <c r="B8" s="1">
        <v>2</v>
      </c>
      <c r="C8" s="17" t="str">
        <f t="shared" si="2"/>
        <v>r(t-2)</v>
      </c>
      <c r="D8" s="19">
        <v>0.2</v>
      </c>
      <c r="E8" s="16" t="str">
        <f t="shared" si="3"/>
        <v>eta(t-2)</v>
      </c>
      <c r="F8" s="19">
        <v>-0.1</v>
      </c>
      <c r="H8" s="18"/>
      <c r="I8" s="18"/>
      <c r="K8" s="13" t="b">
        <f t="shared" si="4"/>
        <v>0</v>
      </c>
      <c r="L8" s="13" t="b">
        <f t="shared" ca="1" si="0"/>
        <v>0</v>
      </c>
      <c r="N8" s="18"/>
      <c r="O8" s="18"/>
      <c r="Q8" s="13" t="str">
        <f t="shared" si="1"/>
        <v>-</v>
      </c>
      <c r="S8" s="1" t="s">
        <v>14</v>
      </c>
      <c r="T8" s="21" cm="1">
        <f t="array" aca="1" ref="T8" ca="1">COUNT(MATCH(OFFSET(H6,,,MATCH(_xlfn.XLOOKUP(TRUE,D6:D26&lt;&gt;0,D6:D26,,,-1),D6:D26,0)-1)&amp;"-"&amp;OFFSET(I6,,,MATCH(_xlfn.XLOOKUP(TRUE,D6:D26&lt;&gt;0,D6:D26,,,-1),D6:D26,0)-1),OFFSET(N6,,,MATCH(_xlfn.XLOOKUP(TRUE,F6:F26&lt;&gt;0,F6:F26,,,-1),F6:F26,0)-1)&amp;"-"&amp;OFFSET(O6,,,MATCH(_xlfn.XLOOKUP(TRUE,F6:F26&lt;&gt;0,F6:F26,,,-1),F6:F26,0)-1),0))</f>
        <v>0</v>
      </c>
    </row>
    <row r="9" spans="2:38" ht="15" thickTop="1" thickBot="1" x14ac:dyDescent="0.55000000000000004">
      <c r="B9" s="1">
        <v>3</v>
      </c>
      <c r="C9" s="17" t="str">
        <f t="shared" si="2"/>
        <v>r(t-3)</v>
      </c>
      <c r="D9" s="19">
        <v>0</v>
      </c>
      <c r="E9" s="16" t="str">
        <f t="shared" si="3"/>
        <v>eta(t-3)</v>
      </c>
      <c r="F9" s="19">
        <v>0</v>
      </c>
      <c r="H9" s="18"/>
      <c r="I9" s="18"/>
      <c r="K9" s="13" t="b">
        <f t="shared" si="4"/>
        <v>0</v>
      </c>
      <c r="L9" s="13" t="b">
        <f t="shared" ca="1" si="0"/>
        <v>0</v>
      </c>
      <c r="N9" s="18"/>
      <c r="O9" s="18"/>
      <c r="Q9" s="13" t="str">
        <f t="shared" si="1"/>
        <v>-</v>
      </c>
    </row>
    <row r="10" spans="2:38" ht="15" thickTop="1" thickBot="1" x14ac:dyDescent="0.55000000000000004">
      <c r="B10" s="1">
        <v>4</v>
      </c>
      <c r="C10" s="17" t="str">
        <f t="shared" si="2"/>
        <v>r(t-4)</v>
      </c>
      <c r="D10" s="19">
        <v>0</v>
      </c>
      <c r="E10" s="16" t="str">
        <f t="shared" si="3"/>
        <v>eta(t-4)</v>
      </c>
      <c r="F10" s="19">
        <v>0</v>
      </c>
      <c r="H10" s="18"/>
      <c r="I10" s="18"/>
      <c r="K10" s="13" t="b">
        <f t="shared" si="4"/>
        <v>0</v>
      </c>
      <c r="L10" s="13" t="b">
        <f t="shared" ca="1" si="0"/>
        <v>0</v>
      </c>
      <c r="N10" s="18"/>
      <c r="O10" s="18"/>
      <c r="Q10" s="13" t="str">
        <f t="shared" si="1"/>
        <v>-</v>
      </c>
    </row>
    <row r="11" spans="2:38" ht="15" thickTop="1" thickBot="1" x14ac:dyDescent="0.55000000000000004">
      <c r="B11" s="1">
        <v>5</v>
      </c>
      <c r="C11" s="17" t="str">
        <f t="shared" si="2"/>
        <v>r(t-5)</v>
      </c>
      <c r="D11" s="19">
        <v>0</v>
      </c>
      <c r="E11" s="16" t="str">
        <f t="shared" si="3"/>
        <v>eta(t-5)</v>
      </c>
      <c r="F11" s="19">
        <v>0</v>
      </c>
      <c r="H11" s="18"/>
      <c r="I11" s="18"/>
      <c r="K11" s="13" t="b">
        <f t="shared" si="4"/>
        <v>0</v>
      </c>
      <c r="L11" s="13" t="b">
        <f t="shared" ca="1" si="0"/>
        <v>0</v>
      </c>
      <c r="N11" s="18"/>
      <c r="O11" s="18"/>
      <c r="Q11" s="13" t="str">
        <f t="shared" si="1"/>
        <v>-</v>
      </c>
    </row>
    <row r="12" spans="2:38" ht="15" thickTop="1" thickBot="1" x14ac:dyDescent="0.55000000000000004">
      <c r="B12" s="1">
        <v>6</v>
      </c>
      <c r="C12" s="17" t="str">
        <f t="shared" si="2"/>
        <v>r(t-6)</v>
      </c>
      <c r="D12" s="19">
        <v>0</v>
      </c>
      <c r="E12" s="16" t="str">
        <f t="shared" si="3"/>
        <v>eta(t-6)</v>
      </c>
      <c r="F12" s="19">
        <v>0</v>
      </c>
      <c r="K12" s="13" t="b">
        <f t="shared" si="4"/>
        <v>0</v>
      </c>
      <c r="L12" s="13" t="b">
        <f t="shared" ca="1" si="0"/>
        <v>0</v>
      </c>
      <c r="N12" s="18"/>
      <c r="O12" s="18"/>
      <c r="Q12" s="13" t="str">
        <f t="shared" si="1"/>
        <v>-</v>
      </c>
    </row>
    <row r="13" spans="2:38" ht="15" thickTop="1" thickBot="1" x14ac:dyDescent="0.55000000000000004">
      <c r="B13" s="1">
        <v>7</v>
      </c>
      <c r="C13" s="17" t="str">
        <f t="shared" si="2"/>
        <v>r(t-7)</v>
      </c>
      <c r="D13" s="19">
        <v>0</v>
      </c>
      <c r="E13" s="16" t="str">
        <f t="shared" si="3"/>
        <v>eta(t-7)</v>
      </c>
      <c r="F13" s="19">
        <v>0</v>
      </c>
      <c r="K13" s="13" t="b">
        <f t="shared" si="4"/>
        <v>0</v>
      </c>
      <c r="L13" s="13" t="b">
        <f t="shared" ca="1" si="0"/>
        <v>0</v>
      </c>
      <c r="N13" s="18"/>
      <c r="O13" s="18"/>
      <c r="Q13" s="13" t="str">
        <f t="shared" si="1"/>
        <v>-</v>
      </c>
    </row>
    <row r="14" spans="2:38" ht="15" thickTop="1" thickBot="1" x14ac:dyDescent="0.55000000000000004">
      <c r="B14" s="1">
        <v>8</v>
      </c>
      <c r="C14" s="17" t="str">
        <f t="shared" si="2"/>
        <v>r(t-8)</v>
      </c>
      <c r="D14" s="19">
        <v>0</v>
      </c>
      <c r="E14" s="16" t="str">
        <f t="shared" si="3"/>
        <v>eta(t-8)</v>
      </c>
      <c r="F14" s="19">
        <v>0</v>
      </c>
      <c r="K14" s="13" t="b">
        <f t="shared" si="4"/>
        <v>0</v>
      </c>
      <c r="L14" s="13" t="b">
        <f t="shared" ca="1" si="0"/>
        <v>0</v>
      </c>
      <c r="N14" s="18"/>
      <c r="O14" s="18"/>
      <c r="Q14" s="13" t="str">
        <f t="shared" si="1"/>
        <v>-</v>
      </c>
    </row>
    <row r="15" spans="2:38" ht="15" thickTop="1" thickBot="1" x14ac:dyDescent="0.55000000000000004">
      <c r="B15" s="1">
        <v>9</v>
      </c>
      <c r="C15" s="17" t="str">
        <f t="shared" si="2"/>
        <v>r(t-9)</v>
      </c>
      <c r="D15" s="19">
        <v>0</v>
      </c>
      <c r="E15" s="16" t="str">
        <f t="shared" si="3"/>
        <v>eta(t-9)</v>
      </c>
      <c r="F15" s="19">
        <v>0</v>
      </c>
      <c r="K15" s="13" t="b">
        <f t="shared" si="4"/>
        <v>0</v>
      </c>
      <c r="L15" s="13" t="b">
        <f t="shared" ca="1" si="0"/>
        <v>0</v>
      </c>
      <c r="N15" s="18"/>
      <c r="O15" s="18"/>
      <c r="Q15" s="13" t="str">
        <f t="shared" si="1"/>
        <v>-</v>
      </c>
    </row>
    <row r="16" spans="2:38" ht="15" thickTop="1" thickBot="1" x14ac:dyDescent="0.55000000000000004">
      <c r="B16" s="1">
        <v>10</v>
      </c>
      <c r="C16" s="17" t="str">
        <f t="shared" si="2"/>
        <v>r(t-10)</v>
      </c>
      <c r="D16" s="19">
        <v>0</v>
      </c>
      <c r="E16" s="16" t="str">
        <f t="shared" si="3"/>
        <v>eta(t-10)</v>
      </c>
      <c r="F16" s="19">
        <v>0</v>
      </c>
      <c r="K16" s="13" t="b">
        <f t="shared" si="4"/>
        <v>0</v>
      </c>
      <c r="L16" s="13" t="b">
        <f t="shared" ca="1" si="0"/>
        <v>0</v>
      </c>
      <c r="N16" s="18"/>
      <c r="O16" s="18"/>
      <c r="Q16" s="13" t="str">
        <f t="shared" si="1"/>
        <v>-</v>
      </c>
    </row>
    <row r="17" spans="2:25" ht="15" thickTop="1" thickBot="1" x14ac:dyDescent="0.55000000000000004">
      <c r="B17" s="1">
        <v>11</v>
      </c>
      <c r="C17" s="17" t="str">
        <f t="shared" si="2"/>
        <v>r(t-11)</v>
      </c>
      <c r="D17" s="19">
        <v>0</v>
      </c>
      <c r="E17" s="16" t="str">
        <f t="shared" si="3"/>
        <v>eta(t-11)</v>
      </c>
      <c r="F17" s="19">
        <v>0</v>
      </c>
      <c r="K17" s="13" t="b">
        <f t="shared" si="4"/>
        <v>0</v>
      </c>
      <c r="L17" s="13" t="b">
        <f t="shared" ca="1" si="0"/>
        <v>0</v>
      </c>
      <c r="N17" s="18"/>
      <c r="O17" s="18"/>
      <c r="Q17" s="13" t="str">
        <f t="shared" si="1"/>
        <v>-</v>
      </c>
      <c r="T17" s="20"/>
    </row>
    <row r="18" spans="2:25" ht="15" thickTop="1" thickBot="1" x14ac:dyDescent="0.55000000000000004">
      <c r="B18" s="1">
        <v>12</v>
      </c>
      <c r="C18" s="17" t="str">
        <f t="shared" si="2"/>
        <v>r(t-12)</v>
      </c>
      <c r="D18" s="19">
        <v>0</v>
      </c>
      <c r="E18" s="16" t="str">
        <f t="shared" si="3"/>
        <v>eta(t-12)</v>
      </c>
      <c r="F18" s="19">
        <v>0</v>
      </c>
      <c r="K18" s="13" t="b">
        <f t="shared" si="4"/>
        <v>0</v>
      </c>
      <c r="L18" s="13" t="b">
        <f t="shared" ca="1" si="0"/>
        <v>0</v>
      </c>
      <c r="N18" s="18"/>
      <c r="O18" s="18"/>
      <c r="Q18" s="13" t="str">
        <f t="shared" si="1"/>
        <v>-</v>
      </c>
      <c r="T18" s="20"/>
    </row>
    <row r="19" spans="2:25" ht="15" thickTop="1" thickBot="1" x14ac:dyDescent="0.55000000000000004">
      <c r="B19" s="1">
        <v>13</v>
      </c>
      <c r="C19" s="17" t="str">
        <f t="shared" si="2"/>
        <v>r(t-13)</v>
      </c>
      <c r="D19" s="19">
        <v>0</v>
      </c>
      <c r="E19" s="16" t="str">
        <f t="shared" si="3"/>
        <v>eta(t-13)</v>
      </c>
      <c r="F19" s="19">
        <v>0</v>
      </c>
      <c r="K19" s="13" t="b">
        <f t="shared" si="4"/>
        <v>0</v>
      </c>
      <c r="L19" s="13" t="b">
        <f t="shared" ca="1" si="0"/>
        <v>0</v>
      </c>
      <c r="N19" s="18"/>
      <c r="O19" s="18"/>
      <c r="Q19" s="13" t="str">
        <f t="shared" si="1"/>
        <v>-</v>
      </c>
      <c r="T19" s="20"/>
    </row>
    <row r="20" spans="2:25" ht="15" thickTop="1" thickBot="1" x14ac:dyDescent="0.55000000000000004">
      <c r="B20" s="1">
        <v>14</v>
      </c>
      <c r="C20" s="17" t="str">
        <f t="shared" si="2"/>
        <v>r(t-14)</v>
      </c>
      <c r="D20" s="19">
        <v>0</v>
      </c>
      <c r="E20" s="16" t="str">
        <f t="shared" si="3"/>
        <v>eta(t-14)</v>
      </c>
      <c r="F20" s="19">
        <v>0</v>
      </c>
      <c r="K20" s="13" t="b">
        <f t="shared" si="4"/>
        <v>0</v>
      </c>
      <c r="L20" s="13" t="b">
        <f t="shared" ca="1" si="0"/>
        <v>0</v>
      </c>
      <c r="N20" s="18"/>
      <c r="O20" s="18"/>
      <c r="Q20" s="13" t="str">
        <f t="shared" si="1"/>
        <v>-</v>
      </c>
    </row>
    <row r="21" spans="2:25" ht="15" thickTop="1" thickBot="1" x14ac:dyDescent="0.55000000000000004">
      <c r="B21" s="1">
        <v>15</v>
      </c>
      <c r="C21" s="17" t="str">
        <f t="shared" si="2"/>
        <v>r(t-15)</v>
      </c>
      <c r="D21" s="19">
        <v>0</v>
      </c>
      <c r="E21" s="16" t="str">
        <f t="shared" si="3"/>
        <v>eta(t-15)</v>
      </c>
      <c r="F21" s="19">
        <v>0</v>
      </c>
      <c r="K21" s="13" t="b">
        <f t="shared" si="4"/>
        <v>0</v>
      </c>
      <c r="L21" s="13" t="b">
        <f t="shared" ca="1" si="0"/>
        <v>0</v>
      </c>
      <c r="N21" s="18"/>
      <c r="O21" s="18"/>
      <c r="Q21" s="13" t="str">
        <f t="shared" si="1"/>
        <v>-</v>
      </c>
    </row>
    <row r="22" spans="2:25" ht="15" thickTop="1" thickBot="1" x14ac:dyDescent="0.55000000000000004">
      <c r="B22" s="1">
        <v>16</v>
      </c>
      <c r="C22" s="17" t="str">
        <f t="shared" si="2"/>
        <v>r(t-16)</v>
      </c>
      <c r="D22" s="19">
        <v>0</v>
      </c>
      <c r="E22" s="16" t="str">
        <f t="shared" si="3"/>
        <v>eta(t-16)</v>
      </c>
      <c r="F22" s="19">
        <v>0</v>
      </c>
      <c r="K22" s="13" t="b">
        <f t="shared" si="4"/>
        <v>0</v>
      </c>
      <c r="L22" s="13" t="b">
        <f t="shared" ca="1" si="0"/>
        <v>0</v>
      </c>
      <c r="N22" s="18"/>
      <c r="O22" s="18"/>
      <c r="Q22" s="13" t="str">
        <f t="shared" si="1"/>
        <v>-</v>
      </c>
    </row>
    <row r="23" spans="2:25" ht="15" thickTop="1" thickBot="1" x14ac:dyDescent="0.55000000000000004">
      <c r="B23" s="1">
        <v>17</v>
      </c>
      <c r="C23" s="17" t="str">
        <f t="shared" si="2"/>
        <v>r(t-17)</v>
      </c>
      <c r="D23" s="19">
        <v>0</v>
      </c>
      <c r="E23" s="16" t="str">
        <f t="shared" si="3"/>
        <v>eta(t-17)</v>
      </c>
      <c r="F23" s="19">
        <v>0</v>
      </c>
      <c r="K23" s="13" t="b">
        <f t="shared" si="4"/>
        <v>0</v>
      </c>
      <c r="L23" s="13" t="b">
        <f t="shared" ca="1" si="0"/>
        <v>0</v>
      </c>
      <c r="N23" s="18"/>
      <c r="O23" s="18"/>
      <c r="Q23" s="13" t="str">
        <f t="shared" si="1"/>
        <v>-</v>
      </c>
      <c r="W23" s="18"/>
      <c r="X23" s="18"/>
      <c r="Y23" s="14"/>
    </row>
    <row r="24" spans="2:25" ht="15" thickTop="1" thickBot="1" x14ac:dyDescent="0.55000000000000004">
      <c r="B24" s="1">
        <v>18</v>
      </c>
      <c r="C24" s="17" t="str">
        <f t="shared" si="2"/>
        <v>r(t-18)</v>
      </c>
      <c r="D24" s="19">
        <v>0</v>
      </c>
      <c r="E24" s="16" t="str">
        <f t="shared" si="3"/>
        <v>eta(t-18)</v>
      </c>
      <c r="F24" s="19">
        <v>0</v>
      </c>
      <c r="K24" s="13" t="b">
        <f t="shared" si="4"/>
        <v>0</v>
      </c>
      <c r="L24" s="13" t="b">
        <f t="shared" ca="1" si="0"/>
        <v>0</v>
      </c>
      <c r="N24" s="18"/>
      <c r="O24" s="18"/>
      <c r="Q24" s="13" t="str">
        <f t="shared" si="1"/>
        <v>-</v>
      </c>
      <c r="W24" s="18"/>
      <c r="X24" s="18"/>
      <c r="Y24" s="14"/>
    </row>
    <row r="25" spans="2:25" ht="15" thickTop="1" thickBot="1" x14ac:dyDescent="0.55000000000000004">
      <c r="B25" s="1">
        <v>19</v>
      </c>
      <c r="C25" s="17" t="str">
        <f t="shared" si="2"/>
        <v>r(t-19)</v>
      </c>
      <c r="D25" s="19">
        <v>0</v>
      </c>
      <c r="E25" s="16" t="str">
        <f t="shared" si="3"/>
        <v>eta(t-19)</v>
      </c>
      <c r="F25" s="19">
        <v>0</v>
      </c>
      <c r="K25" s="13" t="b">
        <f t="shared" si="4"/>
        <v>0</v>
      </c>
      <c r="L25" s="13" t="b">
        <f t="shared" ca="1" si="0"/>
        <v>0</v>
      </c>
      <c r="N25" s="18"/>
      <c r="O25" s="18"/>
      <c r="Q25" s="13" t="str">
        <f t="shared" si="1"/>
        <v>-</v>
      </c>
      <c r="W25" s="18"/>
      <c r="X25" s="18"/>
      <c r="Y25" s="14"/>
    </row>
    <row r="26" spans="2:25" ht="15" thickTop="1" thickBot="1" x14ac:dyDescent="0.55000000000000004">
      <c r="B26" s="1">
        <v>20</v>
      </c>
      <c r="C26" s="17" t="str">
        <f t="shared" si="2"/>
        <v>r(t-20)</v>
      </c>
      <c r="D26" s="19">
        <v>0</v>
      </c>
      <c r="E26" s="16" t="str">
        <f t="shared" si="3"/>
        <v>eta(t-20)</v>
      </c>
      <c r="F26" s="19">
        <v>0</v>
      </c>
      <c r="K26" s="13" t="b">
        <f t="shared" si="4"/>
        <v>0</v>
      </c>
      <c r="L26" s="13" t="b">
        <f t="shared" ca="1" si="0"/>
        <v>0</v>
      </c>
      <c r="N26" s="18"/>
      <c r="O26" s="18"/>
      <c r="Q26" s="13" t="str">
        <f t="shared" si="1"/>
        <v>-</v>
      </c>
      <c r="W26" s="18"/>
      <c r="X26" s="18"/>
      <c r="Y26" s="14"/>
    </row>
    <row r="27" spans="2:25" ht="14.7" thickTop="1" x14ac:dyDescent="0.5">
      <c r="W27" s="18"/>
      <c r="X27" s="18"/>
      <c r="Y27" s="14"/>
    </row>
    <row r="28" spans="2:25" x14ac:dyDescent="0.5">
      <c r="W28" s="18"/>
      <c r="X28" s="18"/>
      <c r="Y28" s="14"/>
    </row>
    <row r="29" spans="2:25" x14ac:dyDescent="0.5">
      <c r="W29" s="18"/>
      <c r="X29" s="18"/>
      <c r="Y29" s="14"/>
    </row>
    <row r="30" spans="2:25" x14ac:dyDescent="0.5">
      <c r="W30" s="18"/>
      <c r="X30" s="18"/>
      <c r="Y30" s="14"/>
    </row>
    <row r="31" spans="2:25" ht="14.7" thickBot="1" x14ac:dyDescent="0.55000000000000004">
      <c r="W31" s="18"/>
      <c r="X31" s="18"/>
      <c r="Y31" s="14"/>
    </row>
    <row r="32" spans="2:25" ht="15" thickTop="1" thickBot="1" x14ac:dyDescent="0.55000000000000004">
      <c r="B32" s="1">
        <v>1</v>
      </c>
      <c r="C32" s="17" t="str">
        <f>"r(t-"&amp;B32&amp;")"</f>
        <v>r(t-1)</v>
      </c>
      <c r="D32" s="19">
        <f>5/6</f>
        <v>0.83333333333333337</v>
      </c>
      <c r="E32" s="16" t="str">
        <f>"eta(t-"&amp;B32&amp;")"</f>
        <v>eta(t-1)</v>
      </c>
      <c r="F32" s="19">
        <v>-1</v>
      </c>
      <c r="S32" t="s">
        <v>13</v>
      </c>
      <c r="W32" s="18"/>
      <c r="X32" s="18"/>
      <c r="Y32" s="14"/>
    </row>
    <row r="33" spans="2:25" ht="15" thickTop="1" thickBot="1" x14ac:dyDescent="0.55000000000000004">
      <c r="B33" s="1">
        <v>2</v>
      </c>
      <c r="C33" s="17" t="str">
        <f>"r(t-"&amp;B33&amp;")"</f>
        <v>r(t-2)</v>
      </c>
      <c r="D33" s="19">
        <f>-1/6</f>
        <v>-0.16666666666666666</v>
      </c>
      <c r="E33" s="16" t="str">
        <f>"eta(t-"&amp;B33&amp;")"</f>
        <v>eta(t-2)</v>
      </c>
      <c r="F33" s="19">
        <f>1/4</f>
        <v>0.25</v>
      </c>
      <c r="W33" s="18"/>
      <c r="X33" s="18"/>
      <c r="Y33" s="14"/>
    </row>
    <row r="34" spans="2:25" ht="14.7" thickTop="1" x14ac:dyDescent="0.5">
      <c r="W34" s="18"/>
      <c r="X34" s="18"/>
      <c r="Y34" s="14"/>
    </row>
    <row r="35" spans="2:25" ht="14.7" thickBot="1" x14ac:dyDescent="0.55000000000000004">
      <c r="W35" s="18"/>
      <c r="X35" s="18"/>
      <c r="Y35" s="14"/>
    </row>
    <row r="36" spans="2:25" ht="15" thickTop="1" thickBot="1" x14ac:dyDescent="0.55000000000000004">
      <c r="B36" s="1">
        <v>1</v>
      </c>
      <c r="C36" s="17" t="str">
        <f>"r(t-"&amp;B36&amp;")"</f>
        <v>r(t-1)</v>
      </c>
      <c r="D36" s="19">
        <v>0</v>
      </c>
      <c r="E36" s="16" t="str">
        <f>"eta(t-"&amp;B36&amp;")"</f>
        <v>eta(t-1)</v>
      </c>
      <c r="F36" s="19">
        <v>2</v>
      </c>
      <c r="S36" t="s">
        <v>12</v>
      </c>
      <c r="W36" s="18"/>
      <c r="X36" s="18"/>
      <c r="Y36" s="14"/>
    </row>
    <row r="37" spans="2:25" ht="15" thickTop="1" thickBot="1" x14ac:dyDescent="0.55000000000000004">
      <c r="B37" s="1">
        <v>2</v>
      </c>
      <c r="C37" s="17" t="str">
        <f>"r(t-"&amp;B37&amp;")"</f>
        <v>r(t-2)</v>
      </c>
      <c r="D37" s="19">
        <v>0</v>
      </c>
      <c r="E37" s="16" t="str">
        <f>"eta(t-"&amp;B37&amp;")"</f>
        <v>eta(t-2)</v>
      </c>
      <c r="F37" s="19">
        <v>2</v>
      </c>
      <c r="W37" s="18"/>
      <c r="X37" s="18"/>
      <c r="Y37" s="14"/>
    </row>
    <row r="38" spans="2:25" ht="14.7" thickTop="1" x14ac:dyDescent="0.5">
      <c r="Y38" s="14"/>
    </row>
    <row r="39" spans="2:25" x14ac:dyDescent="0.5">
      <c r="Y39" s="14"/>
    </row>
    <row r="40" spans="2:25" x14ac:dyDescent="0.5">
      <c r="Y40" s="14"/>
    </row>
    <row r="41" spans="2:25" x14ac:dyDescent="0.5">
      <c r="W41" s="15"/>
      <c r="Y41" s="14"/>
    </row>
    <row r="42" spans="2:25" x14ac:dyDescent="0.5">
      <c r="Y42" s="14"/>
    </row>
    <row r="43" spans="2:25" x14ac:dyDescent="0.5">
      <c r="Y43" s="14"/>
    </row>
    <row r="44" spans="2:25" x14ac:dyDescent="0.5">
      <c r="Y44" s="14"/>
    </row>
    <row r="45" spans="2:25" x14ac:dyDescent="0.5">
      <c r="Y45" s="1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Example1</vt:lpstr>
      <vt:lpstr>Example2</vt:lpstr>
      <vt:lpstr>ARMA Roots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Steiner</dc:creator>
  <cp:lastModifiedBy>Andreas Steiner</cp:lastModifiedBy>
  <dcterms:created xsi:type="dcterms:W3CDTF">2024-11-11T08:01:49Z</dcterms:created>
  <dcterms:modified xsi:type="dcterms:W3CDTF">2024-11-25T20:29:04Z</dcterms:modified>
</cp:coreProperties>
</file>